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1\Wydzialy\G\GPP\ZESPÓŁ OPŁAT I KOSZTÓW\ZOK\KDM\prawne\UCHWAŁY\2025\"/>
    </mc:Choice>
  </mc:AlternateContent>
  <bookViews>
    <workbookView xWindow="0" yWindow="0" windowWidth="28800" windowHeight="12660"/>
  </bookViews>
  <sheets>
    <sheet name="Arkusz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1" l="1"/>
  <c r="D4" i="1" l="1"/>
  <c r="C4" i="1"/>
  <c r="E3" i="1" l="1"/>
  <c r="E4" i="1"/>
  <c r="E2" i="1"/>
  <c r="E75" i="1" l="1"/>
  <c r="D63" i="1" l="1"/>
  <c r="E63" i="1" s="1"/>
  <c r="E66" i="1" s="1"/>
  <c r="F96" i="1"/>
  <c r="D58" i="1" l="1"/>
  <c r="E87" i="1" l="1"/>
  <c r="C5" i="1"/>
  <c r="E109" i="1" l="1"/>
  <c r="E110" i="1"/>
  <c r="E111" i="1"/>
  <c r="E112" i="1"/>
  <c r="E113" i="1"/>
  <c r="E114" i="1"/>
  <c r="E115" i="1"/>
  <c r="E108" i="1"/>
  <c r="D109" i="1"/>
  <c r="F109" i="1" s="1"/>
  <c r="D110" i="1"/>
  <c r="D111" i="1"/>
  <c r="D112" i="1"/>
  <c r="D113" i="1"/>
  <c r="D114" i="1"/>
  <c r="D115" i="1"/>
  <c r="D108" i="1"/>
  <c r="E60" i="1" l="1"/>
  <c r="E61" i="1" s="1"/>
  <c r="F108" i="1" l="1"/>
  <c r="D5" i="1"/>
  <c r="F115" i="1" l="1"/>
  <c r="F114" i="1"/>
  <c r="F113" i="1"/>
  <c r="F112" i="1"/>
  <c r="F111" i="1"/>
  <c r="F110" i="1"/>
  <c r="F97" i="1"/>
  <c r="E83" i="1"/>
  <c r="E56" i="1"/>
  <c r="E57" i="1" s="1"/>
  <c r="E58" i="1" s="1"/>
  <c r="E67" i="1" l="1"/>
  <c r="E5" i="1"/>
  <c r="E59" i="1" s="1"/>
  <c r="E69" i="1" l="1"/>
  <c r="E70" i="1" s="1"/>
  <c r="E90" i="1" s="1"/>
  <c r="E68" i="1"/>
  <c r="E99" i="1" l="1"/>
  <c r="E91" i="1"/>
  <c r="E77" i="1"/>
  <c r="E92" i="1" l="1"/>
  <c r="E101" i="1" s="1"/>
  <c r="E100" i="1"/>
</calcChain>
</file>

<file path=xl/sharedStrings.xml><?xml version="1.0" encoding="utf-8"?>
<sst xmlns="http://schemas.openxmlformats.org/spreadsheetml/2006/main" count="118" uniqueCount="115">
  <si>
    <t>odholowane</t>
  </si>
  <si>
    <t>odstąpienia</t>
  </si>
  <si>
    <t>RAZEM</t>
  </si>
  <si>
    <t>I. KOSZTY ZDM</t>
  </si>
  <si>
    <t>A</t>
  </si>
  <si>
    <t>pranie odzieży</t>
  </si>
  <si>
    <t>zwrot kosztów za okulary</t>
  </si>
  <si>
    <t>wpłaty na PFRON</t>
  </si>
  <si>
    <t>materialy biurowe</t>
  </si>
  <si>
    <t>materiały BHP</t>
  </si>
  <si>
    <t>prenumeraty</t>
  </si>
  <si>
    <t>wyposażenie pomieszczeń</t>
  </si>
  <si>
    <t>materialy do remontu pomieszczeń</t>
  </si>
  <si>
    <t>materialy promocyjne</t>
  </si>
  <si>
    <t>zakup energii</t>
  </si>
  <si>
    <t>zakup usług remontowych</t>
  </si>
  <si>
    <t>utylizacja odpadów</t>
  </si>
  <si>
    <t>ogłoszenia do prasy i biuletynów</t>
  </si>
  <si>
    <t>mat. Informacyjne, edukacyjne i promocyjne</t>
  </si>
  <si>
    <t>prowizje bankowe</t>
  </si>
  <si>
    <t>inne - naprawy urzadzeń, wizytowki, radiołączność</t>
  </si>
  <si>
    <t>dozór mienia</t>
  </si>
  <si>
    <t>sprzątanie</t>
  </si>
  <si>
    <t>wdrażanie ISO</t>
  </si>
  <si>
    <t>odprowadzanie ścieków</t>
  </si>
  <si>
    <t>opłaty pocztowe</t>
  </si>
  <si>
    <t>wywóz nieczystości</t>
  </si>
  <si>
    <t>wsparcie IOD (RODO)</t>
  </si>
  <si>
    <t>opłata czynszowa</t>
  </si>
  <si>
    <t>opłaty z tytułu zakupu usług telekomunikacyjnych</t>
  </si>
  <si>
    <t>zakup usług obejmujących tłumaczenia</t>
  </si>
  <si>
    <t>zakup ekspertyz, analiz i opinii</t>
  </si>
  <si>
    <t>opłaty czynszowe na pomieszczenia biurowe</t>
  </si>
  <si>
    <t>odpisy na ZFŚS</t>
  </si>
  <si>
    <t>podatek od nieruchomości</t>
  </si>
  <si>
    <t>opłaty na rzecz budżetu państwa</t>
  </si>
  <si>
    <t>opłaty na rzecz budżetu jedn. Samorządu</t>
  </si>
  <si>
    <t>VAT</t>
  </si>
  <si>
    <t>kary i odszkodowania na rzecz osób fizycznych</t>
  </si>
  <si>
    <t>kary i odszkodowania na rzecz osób prawnych</t>
  </si>
  <si>
    <t>koszty postępowania sądowego i prokuratorskiego</t>
  </si>
  <si>
    <t>szkolenia</t>
  </si>
  <si>
    <t>RAZEM (rok)</t>
  </si>
  <si>
    <t>średnio na 1 dyspozycję</t>
  </si>
  <si>
    <t>B</t>
  </si>
  <si>
    <t>obsługa prawna - ABL (rok)</t>
  </si>
  <si>
    <t>wynagrodzenia miesięczne (wartość średnia za 1 m-c)</t>
  </si>
  <si>
    <t>ROCZNE KOSZTY wynagrodzeń osób zaangażowanych</t>
  </si>
  <si>
    <t>KOSZTY ZDM (A+B)</t>
  </si>
  <si>
    <t>II. KOSZTY SM</t>
  </si>
  <si>
    <t>koszty wykazane</t>
  </si>
  <si>
    <t>ilość dyspozycji</t>
  </si>
  <si>
    <t>Koszty sprawnej realizacji zadania ZDM+SM</t>
  </si>
  <si>
    <t>III. KOSZTY USUWANIA I PRZECHOWYWANIA POJAZDÓW</t>
  </si>
  <si>
    <t>Usuwanie pojazdów (3,5t)</t>
  </si>
  <si>
    <t>Średnio koszty usunięcia 1 pojazdu</t>
  </si>
  <si>
    <t>Przechowywanie pojazdów (3,5t) za 1 dobę</t>
  </si>
  <si>
    <t>Średnio koszty przechowywania 1 pojazdu przez 1 dobę</t>
  </si>
  <si>
    <t>Sumaryczny koszt na 1 dyspozycję (usunięcie i przechowywanie przez 1 dobę) - koszty ZDM+SM</t>
  </si>
  <si>
    <t>Koszt na 1 dyspozycję (usunięcie) - koszty ZDM+SM</t>
  </si>
  <si>
    <t>92% z sumarycznego kosztu</t>
  </si>
  <si>
    <t>Koszt na 1 dyspozycję (przechowywanie przez 1 dobę) - koszty ZDM+SM</t>
  </si>
  <si>
    <t>8% z sumarycznego kosztu</t>
  </si>
  <si>
    <t>Stawki z Rozporządzenia MF</t>
  </si>
  <si>
    <t>usuwanie pojazdu do 3,5 t</t>
  </si>
  <si>
    <t>przechowywanie pojazdu do 3,5 t</t>
  </si>
  <si>
    <t xml:space="preserve">różnica </t>
  </si>
  <si>
    <t xml:space="preserve">usuwanie pojazdu </t>
  </si>
  <si>
    <t>przechowywanie pojazdu</t>
  </si>
  <si>
    <t>stawki do uchwały</t>
  </si>
  <si>
    <t>usunięcie</t>
  </si>
  <si>
    <t>odstąpienie (30%)</t>
  </si>
  <si>
    <t>max db</t>
  </si>
  <si>
    <t>rower, motorower</t>
  </si>
  <si>
    <t>motocykl</t>
  </si>
  <si>
    <t>pojazd przewożący materiały niebezpieczne</t>
  </si>
  <si>
    <t>materialy do komputeryzacji</t>
  </si>
  <si>
    <t>obsługa prawna DPR</t>
  </si>
  <si>
    <t>opłata za studia w zakresie dokształcania kadr</t>
  </si>
  <si>
    <t>hulajnoga elektryczna, urządzenie transportu osobistego</t>
  </si>
  <si>
    <t>proponowane stawki poj. do 3,5 t</t>
  </si>
  <si>
    <t>wynagrodzenia roczne GPP + KFK + GWI</t>
  </si>
  <si>
    <t>umowa Loctra</t>
  </si>
  <si>
    <t>inne</t>
  </si>
  <si>
    <t>Pracownicze Plany Kapitałowe</t>
  </si>
  <si>
    <t>cz. zamienne i narzędzia warsztatowe</t>
  </si>
  <si>
    <t>narzędzia</t>
  </si>
  <si>
    <t>średnio na 1 os. na rok (liczba osób wskazana obok)</t>
  </si>
  <si>
    <t>ROCZNE OGÓLNE KOSZTY ADMINISTRACYJNE w przeliczeniu na osoby zaangażowane (liczba osób wskazana obok)</t>
  </si>
  <si>
    <t>średnio na 1 dyspozycję łącznie (ZDM)</t>
  </si>
  <si>
    <t>średnio na 1 dyspozycję (SM)</t>
  </si>
  <si>
    <t>umowa ON Traffic</t>
  </si>
  <si>
    <t>komputeryzacja GIN</t>
  </si>
  <si>
    <t>komputeryzacja KFK</t>
  </si>
  <si>
    <t>przechowywanie</t>
  </si>
  <si>
    <t>do 3.500 kg włącznie dopuszczalnej masy całkowitej (DMC)</t>
  </si>
  <si>
    <t>DMC powyżej 3.500 kg do 7.500 kg</t>
  </si>
  <si>
    <t>DMC powyżej 7.500 kg do 16.000 kg</t>
  </si>
  <si>
    <t>DMC powyżej 16.000 kg</t>
  </si>
  <si>
    <t>stawka max - koszty ZDM (usuwanie i przechowywanie)</t>
  </si>
  <si>
    <t>stawka max - koszty ZDM (usuwanie)</t>
  </si>
  <si>
    <t>stawka max - koszty ZDM (przechowywanie)</t>
  </si>
  <si>
    <t>OBWIESZCZENIE MIN. FINANSÓW</t>
  </si>
  <si>
    <t>max usun.</t>
  </si>
  <si>
    <t>liczba dyspozycji</t>
  </si>
  <si>
    <t>GPP -  liczba osób</t>
  </si>
  <si>
    <t>KFK -  liczba osób</t>
  </si>
  <si>
    <t>GWI -  liczba osób</t>
  </si>
  <si>
    <t>rok 2023</t>
  </si>
  <si>
    <t>I-VI 2024</t>
  </si>
  <si>
    <t>cały rok 2024</t>
  </si>
  <si>
    <t>średnia 2023 i 2024</t>
  </si>
  <si>
    <t>KOSZTY ADMINISTRACYJNE (do 2024-06-30)</t>
  </si>
  <si>
    <t>obsługa prawna - ABL (do 2024-06-30)</t>
  </si>
  <si>
    <t>RAZEM (do 2024-06-30)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</si>
</sst>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u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8">
    <xf numFmtId="0" fontId="0" fillId="0" borderId="0" xfId="0"/>
    <xf numFmtId="0" fontId="0" fillId="0" borderId="4" xfId="0" applyBorder="1" applyAlignment="1">
      <alignment horizontal="center" vertical="center"/>
    </xf>
    <xf numFmtId="9" fontId="0" fillId="0" borderId="4" xfId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7" fillId="3" borderId="4" xfId="0" applyNumberFormat="1" applyFont="1" applyFill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4" fontId="0" fillId="0" borderId="4" xfId="0" applyNumberFormat="1" applyFont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9" fontId="1" fillId="0" borderId="4" xfId="1" applyFont="1" applyBorder="1" applyAlignment="1">
      <alignment horizontal="center" vertical="center" wrapText="1"/>
    </xf>
    <xf numFmtId="9" fontId="0" fillId="0" borderId="4" xfId="1" applyFont="1" applyBorder="1" applyAlignment="1">
      <alignment horizontal="center" vertical="center" wrapText="1"/>
    </xf>
    <xf numFmtId="9" fontId="0" fillId="0" borderId="0" xfId="1" applyFont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0" fillId="4" borderId="4" xfId="0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4" fontId="3" fillId="6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" fontId="7" fillId="5" borderId="4" xfId="0" applyNumberFormat="1" applyFont="1" applyFill="1" applyBorder="1" applyAlignment="1">
      <alignment horizontal="center" vertical="center"/>
    </xf>
    <xf numFmtId="1" fontId="7" fillId="5" borderId="4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0" fillId="7" borderId="4" xfId="0" applyNumberFormat="1" applyFill="1" applyBorder="1" applyAlignment="1">
      <alignment horizontal="center" vertical="center"/>
    </xf>
    <xf numFmtId="3" fontId="0" fillId="7" borderId="4" xfId="0" applyNumberFormat="1" applyFill="1" applyBorder="1" applyAlignment="1">
      <alignment horizontal="center" vertical="center"/>
    </xf>
    <xf numFmtId="4" fontId="0" fillId="7" borderId="4" xfId="0" applyNumberFormat="1" applyFont="1" applyFill="1" applyBorder="1" applyAlignment="1">
      <alignment horizontal="center" vertical="center"/>
    </xf>
    <xf numFmtId="4" fontId="4" fillId="7" borderId="4" xfId="0" applyNumberFormat="1" applyFont="1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3" fontId="0" fillId="7" borderId="4" xfId="0" applyNumberFormat="1" applyFill="1" applyBorder="1" applyAlignment="1">
      <alignment horizontal="center" vertical="center" wrapText="1"/>
    </xf>
    <xf numFmtId="3" fontId="4" fillId="7" borderId="4" xfId="0" applyNumberFormat="1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textRotation="255" wrapText="1"/>
    </xf>
    <xf numFmtId="0" fontId="0" fillId="0" borderId="7" xfId="0" applyFont="1" applyBorder="1" applyAlignment="1">
      <alignment horizontal="center" vertical="center" textRotation="255" wrapText="1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8" xfId="0" applyNumberForma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3" fontId="0" fillId="0" borderId="4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tabSelected="1" workbookViewId="0">
      <selection activeCell="S10" sqref="S10"/>
    </sheetView>
  </sheetViews>
  <sheetFormatPr defaultRowHeight="11.25" x14ac:dyDescent="0.2"/>
  <cols>
    <col min="1" max="1" width="6.5" style="7" customWidth="1"/>
    <col min="2" max="2" width="16" style="7" customWidth="1"/>
    <col min="3" max="3" width="28.83203125" style="6" customWidth="1"/>
    <col min="4" max="4" width="18.83203125" style="7" customWidth="1"/>
    <col min="5" max="5" width="19.83203125" style="8" customWidth="1"/>
    <col min="6" max="6" width="14" style="8" customWidth="1"/>
    <col min="7" max="7" width="10" style="7" customWidth="1"/>
    <col min="8" max="8" width="10.6640625" style="7" customWidth="1"/>
    <col min="9" max="16384" width="9.33203125" style="7"/>
  </cols>
  <sheetData>
    <row r="1" spans="1:7" ht="18" customHeight="1" x14ac:dyDescent="0.2">
      <c r="A1" s="130" t="s">
        <v>104</v>
      </c>
      <c r="B1" s="130"/>
      <c r="C1" s="4" t="s">
        <v>0</v>
      </c>
      <c r="D1" s="4" t="s">
        <v>1</v>
      </c>
      <c r="E1" s="5" t="s">
        <v>2</v>
      </c>
      <c r="F1" s="6"/>
    </row>
    <row r="2" spans="1:7" ht="14.25" x14ac:dyDescent="0.2">
      <c r="A2" s="133" t="s">
        <v>108</v>
      </c>
      <c r="B2" s="133"/>
      <c r="C2" s="59">
        <v>13924</v>
      </c>
      <c r="D2" s="60">
        <v>3484</v>
      </c>
      <c r="E2" s="59">
        <f>SUM(C2:D2)</f>
        <v>17408</v>
      </c>
      <c r="F2" s="6"/>
    </row>
    <row r="3" spans="1:7" ht="18.75" customHeight="1" x14ac:dyDescent="0.2">
      <c r="A3" s="131" t="s">
        <v>109</v>
      </c>
      <c r="B3" s="131"/>
      <c r="C3" s="59">
        <v>6347</v>
      </c>
      <c r="D3" s="60">
        <v>1629</v>
      </c>
      <c r="E3" s="59">
        <f t="shared" ref="E3:E4" si="0">SUM(C3:D3)</f>
        <v>7976</v>
      </c>
      <c r="F3" s="7"/>
    </row>
    <row r="4" spans="1:7" ht="14.25" x14ac:dyDescent="0.2">
      <c r="A4" s="132" t="s">
        <v>110</v>
      </c>
      <c r="B4" s="132"/>
      <c r="C4" s="59">
        <f>C3*2</f>
        <v>12694</v>
      </c>
      <c r="D4" s="59">
        <f>D3*2</f>
        <v>3258</v>
      </c>
      <c r="E4" s="59">
        <f t="shared" si="0"/>
        <v>15952</v>
      </c>
      <c r="F4" s="7"/>
    </row>
    <row r="5" spans="1:7" ht="33" customHeight="1" x14ac:dyDescent="0.2">
      <c r="A5" s="134" t="s">
        <v>111</v>
      </c>
      <c r="B5" s="134"/>
      <c r="C5" s="46">
        <f>(C2+C4)/2</f>
        <v>13309</v>
      </c>
      <c r="D5" s="47">
        <f>(D2+D4)/2</f>
        <v>3371</v>
      </c>
      <c r="E5" s="48">
        <f>(E2+E4)/2</f>
        <v>16680</v>
      </c>
      <c r="F5" s="7"/>
    </row>
    <row r="7" spans="1:7" ht="15" x14ac:dyDescent="0.2">
      <c r="A7" s="81" t="s">
        <v>3</v>
      </c>
      <c r="B7" s="81"/>
      <c r="C7" s="81"/>
      <c r="D7" s="81"/>
      <c r="E7" s="81"/>
    </row>
    <row r="8" spans="1:7" ht="12" x14ac:dyDescent="0.2">
      <c r="A8" s="82" t="s">
        <v>4</v>
      </c>
      <c r="B8" s="84" t="s">
        <v>112</v>
      </c>
      <c r="C8" s="85"/>
      <c r="D8" s="85"/>
      <c r="E8" s="86"/>
      <c r="F8" s="9"/>
      <c r="G8" s="10"/>
    </row>
    <row r="9" spans="1:7" x14ac:dyDescent="0.2">
      <c r="A9" s="83"/>
      <c r="B9" s="87">
        <v>3020</v>
      </c>
      <c r="C9" s="61" t="s">
        <v>5</v>
      </c>
      <c r="D9" s="62"/>
      <c r="E9" s="52">
        <v>39709.96</v>
      </c>
      <c r="F9" s="12"/>
    </row>
    <row r="10" spans="1:7" x14ac:dyDescent="0.2">
      <c r="A10" s="83"/>
      <c r="B10" s="88"/>
      <c r="C10" s="61" t="s">
        <v>6</v>
      </c>
      <c r="D10" s="62"/>
      <c r="E10" s="52">
        <v>16707.400000000001</v>
      </c>
      <c r="F10" s="12"/>
    </row>
    <row r="11" spans="1:7" x14ac:dyDescent="0.2">
      <c r="A11" s="83"/>
      <c r="B11" s="1">
        <v>4140</v>
      </c>
      <c r="C11" s="61" t="s">
        <v>7</v>
      </c>
      <c r="D11" s="62"/>
      <c r="E11" s="52">
        <v>405616</v>
      </c>
      <c r="F11" s="12"/>
    </row>
    <row r="12" spans="1:7" x14ac:dyDescent="0.2">
      <c r="A12" s="83"/>
      <c r="B12" s="87">
        <v>4210</v>
      </c>
      <c r="C12" s="61" t="s">
        <v>8</v>
      </c>
      <c r="D12" s="62"/>
      <c r="E12" s="52">
        <v>155039.32999999999</v>
      </c>
      <c r="F12" s="12"/>
    </row>
    <row r="13" spans="1:7" x14ac:dyDescent="0.2">
      <c r="A13" s="83"/>
      <c r="B13" s="89"/>
      <c r="C13" s="61" t="s">
        <v>9</v>
      </c>
      <c r="D13" s="62"/>
      <c r="E13" s="52">
        <v>75448.52</v>
      </c>
      <c r="F13" s="12"/>
    </row>
    <row r="14" spans="1:7" x14ac:dyDescent="0.2">
      <c r="A14" s="83"/>
      <c r="B14" s="89"/>
      <c r="C14" s="61" t="s">
        <v>76</v>
      </c>
      <c r="D14" s="62"/>
      <c r="E14" s="52">
        <v>290271.2</v>
      </c>
      <c r="F14" s="12"/>
    </row>
    <row r="15" spans="1:7" x14ac:dyDescent="0.2">
      <c r="A15" s="83"/>
      <c r="B15" s="89"/>
      <c r="C15" s="98" t="s">
        <v>85</v>
      </c>
      <c r="D15" s="100"/>
      <c r="E15" s="52">
        <v>24251.34</v>
      </c>
      <c r="F15" s="12"/>
    </row>
    <row r="16" spans="1:7" x14ac:dyDescent="0.2">
      <c r="A16" s="83"/>
      <c r="B16" s="89"/>
      <c r="C16" s="61" t="s">
        <v>10</v>
      </c>
      <c r="D16" s="62"/>
      <c r="E16" s="52">
        <v>28816.66</v>
      </c>
      <c r="F16" s="12"/>
    </row>
    <row r="17" spans="1:6" x14ac:dyDescent="0.2">
      <c r="A17" s="83"/>
      <c r="B17" s="89"/>
      <c r="C17" s="61" t="s">
        <v>86</v>
      </c>
      <c r="D17" s="62"/>
      <c r="E17" s="52">
        <v>13685.06</v>
      </c>
      <c r="F17" s="12"/>
    </row>
    <row r="18" spans="1:6" x14ac:dyDescent="0.2">
      <c r="A18" s="83"/>
      <c r="B18" s="89"/>
      <c r="C18" s="61" t="s">
        <v>11</v>
      </c>
      <c r="D18" s="62"/>
      <c r="E18" s="52">
        <v>37736.370000000003</v>
      </c>
      <c r="F18" s="12"/>
    </row>
    <row r="19" spans="1:6" x14ac:dyDescent="0.2">
      <c r="A19" s="83"/>
      <c r="B19" s="89"/>
      <c r="C19" s="61" t="s">
        <v>83</v>
      </c>
      <c r="D19" s="62"/>
      <c r="E19" s="52">
        <v>46412.87</v>
      </c>
      <c r="F19" s="12"/>
    </row>
    <row r="20" spans="1:6" x14ac:dyDescent="0.2">
      <c r="A20" s="83"/>
      <c r="B20" s="89"/>
      <c r="C20" s="61" t="s">
        <v>12</v>
      </c>
      <c r="D20" s="62"/>
      <c r="E20" s="52">
        <v>11281.39</v>
      </c>
      <c r="F20" s="12"/>
    </row>
    <row r="21" spans="1:6" x14ac:dyDescent="0.2">
      <c r="A21" s="83"/>
      <c r="B21" s="88"/>
      <c r="C21" s="61" t="s">
        <v>13</v>
      </c>
      <c r="D21" s="62"/>
      <c r="E21" s="52">
        <v>32312.57</v>
      </c>
      <c r="F21" s="12"/>
    </row>
    <row r="22" spans="1:6" x14ac:dyDescent="0.2">
      <c r="A22" s="83"/>
      <c r="B22" s="1">
        <v>4260</v>
      </c>
      <c r="C22" s="61" t="s">
        <v>14</v>
      </c>
      <c r="D22" s="62"/>
      <c r="E22" s="52">
        <v>910321.86</v>
      </c>
      <c r="F22" s="12"/>
    </row>
    <row r="23" spans="1:6" x14ac:dyDescent="0.2">
      <c r="A23" s="83"/>
      <c r="B23" s="1">
        <v>4270</v>
      </c>
      <c r="C23" s="61" t="s">
        <v>15</v>
      </c>
      <c r="D23" s="62"/>
      <c r="E23" s="52">
        <v>327278.52</v>
      </c>
      <c r="F23" s="12"/>
    </row>
    <row r="24" spans="1:6" x14ac:dyDescent="0.2">
      <c r="A24" s="83"/>
      <c r="B24" s="87">
        <v>4300</v>
      </c>
      <c r="C24" s="61" t="s">
        <v>16</v>
      </c>
      <c r="D24" s="62"/>
      <c r="E24" s="52">
        <v>5644.19</v>
      </c>
      <c r="F24" s="12"/>
    </row>
    <row r="25" spans="1:6" x14ac:dyDescent="0.2">
      <c r="A25" s="83"/>
      <c r="B25" s="89"/>
      <c r="C25" s="61" t="s">
        <v>17</v>
      </c>
      <c r="D25" s="62"/>
      <c r="E25" s="52">
        <v>6146.31</v>
      </c>
      <c r="F25" s="12"/>
    </row>
    <row r="26" spans="1:6" x14ac:dyDescent="0.2">
      <c r="A26" s="83"/>
      <c r="B26" s="89"/>
      <c r="C26" s="61" t="s">
        <v>18</v>
      </c>
      <c r="D26" s="62"/>
      <c r="E26" s="52">
        <v>695566.86</v>
      </c>
      <c r="F26" s="12"/>
    </row>
    <row r="27" spans="1:6" x14ac:dyDescent="0.2">
      <c r="A27" s="83"/>
      <c r="B27" s="89"/>
      <c r="C27" s="61" t="s">
        <v>77</v>
      </c>
      <c r="D27" s="62"/>
      <c r="E27" s="52">
        <v>677535.99</v>
      </c>
      <c r="F27" s="12"/>
    </row>
    <row r="28" spans="1:6" x14ac:dyDescent="0.2">
      <c r="A28" s="83"/>
      <c r="B28" s="89"/>
      <c r="C28" s="61" t="s">
        <v>19</v>
      </c>
      <c r="D28" s="62"/>
      <c r="E28" s="52">
        <v>0</v>
      </c>
      <c r="F28" s="12"/>
    </row>
    <row r="29" spans="1:6" x14ac:dyDescent="0.2">
      <c r="A29" s="83"/>
      <c r="B29" s="89"/>
      <c r="C29" s="61" t="s">
        <v>20</v>
      </c>
      <c r="D29" s="62"/>
      <c r="E29" s="52">
        <v>147702.76999999999</v>
      </c>
      <c r="F29" s="12"/>
    </row>
    <row r="30" spans="1:6" x14ac:dyDescent="0.2">
      <c r="A30" s="83"/>
      <c r="B30" s="89"/>
      <c r="C30" s="61" t="s">
        <v>21</v>
      </c>
      <c r="D30" s="62"/>
      <c r="E30" s="52">
        <v>1057466.1299999999</v>
      </c>
      <c r="F30" s="12"/>
    </row>
    <row r="31" spans="1:6" x14ac:dyDescent="0.2">
      <c r="A31" s="83"/>
      <c r="B31" s="89"/>
      <c r="C31" s="61" t="s">
        <v>78</v>
      </c>
      <c r="D31" s="62"/>
      <c r="E31" s="52">
        <v>20875.68</v>
      </c>
      <c r="F31" s="12"/>
    </row>
    <row r="32" spans="1:6" x14ac:dyDescent="0.2">
      <c r="A32" s="83"/>
      <c r="B32" s="89"/>
      <c r="C32" s="61" t="s">
        <v>92</v>
      </c>
      <c r="D32" s="62"/>
      <c r="E32" s="52">
        <v>3825275.84</v>
      </c>
      <c r="F32" s="12"/>
    </row>
    <row r="33" spans="1:6" x14ac:dyDescent="0.2">
      <c r="A33" s="83"/>
      <c r="B33" s="89"/>
      <c r="C33" s="61" t="s">
        <v>93</v>
      </c>
      <c r="D33" s="62"/>
      <c r="E33" s="52">
        <v>18.48</v>
      </c>
      <c r="F33" s="12"/>
    </row>
    <row r="34" spans="1:6" x14ac:dyDescent="0.2">
      <c r="A34" s="83"/>
      <c r="B34" s="89"/>
      <c r="C34" s="61" t="s">
        <v>22</v>
      </c>
      <c r="D34" s="62"/>
      <c r="E34" s="52">
        <v>380540.11</v>
      </c>
      <c r="F34" s="12"/>
    </row>
    <row r="35" spans="1:6" x14ac:dyDescent="0.2">
      <c r="A35" s="83"/>
      <c r="B35" s="89"/>
      <c r="C35" s="61" t="s">
        <v>23</v>
      </c>
      <c r="D35" s="62"/>
      <c r="E35" s="52">
        <v>0</v>
      </c>
      <c r="F35" s="12"/>
    </row>
    <row r="36" spans="1:6" x14ac:dyDescent="0.2">
      <c r="A36" s="83"/>
      <c r="B36" s="89"/>
      <c r="C36" s="61" t="s">
        <v>24</v>
      </c>
      <c r="D36" s="62"/>
      <c r="E36" s="52">
        <v>11861.84</v>
      </c>
      <c r="F36" s="12"/>
    </row>
    <row r="37" spans="1:6" x14ac:dyDescent="0.2">
      <c r="A37" s="83"/>
      <c r="B37" s="89"/>
      <c r="C37" s="61" t="s">
        <v>25</v>
      </c>
      <c r="D37" s="62"/>
      <c r="E37" s="52">
        <v>3172392.87</v>
      </c>
      <c r="F37" s="12"/>
    </row>
    <row r="38" spans="1:6" x14ac:dyDescent="0.2">
      <c r="A38" s="83"/>
      <c r="B38" s="89"/>
      <c r="C38" s="61" t="s">
        <v>26</v>
      </c>
      <c r="D38" s="62"/>
      <c r="E38" s="52">
        <v>110.64</v>
      </c>
      <c r="F38" s="12"/>
    </row>
    <row r="39" spans="1:6" x14ac:dyDescent="0.2">
      <c r="A39" s="83"/>
      <c r="B39" s="89"/>
      <c r="C39" s="61" t="s">
        <v>27</v>
      </c>
      <c r="D39" s="62"/>
      <c r="E39" s="52">
        <v>10000</v>
      </c>
    </row>
    <row r="40" spans="1:6" x14ac:dyDescent="0.2">
      <c r="A40" s="83"/>
      <c r="B40" s="88"/>
      <c r="C40" s="61" t="s">
        <v>28</v>
      </c>
      <c r="D40" s="62"/>
      <c r="E40" s="52">
        <v>98068.41</v>
      </c>
    </row>
    <row r="41" spans="1:6" x14ac:dyDescent="0.2">
      <c r="A41" s="83"/>
      <c r="B41" s="1">
        <v>4360</v>
      </c>
      <c r="C41" s="61" t="s">
        <v>29</v>
      </c>
      <c r="D41" s="62"/>
      <c r="E41" s="56">
        <v>73922.559999999998</v>
      </c>
    </row>
    <row r="42" spans="1:6" x14ac:dyDescent="0.2">
      <c r="A42" s="83"/>
      <c r="B42" s="1">
        <v>4380</v>
      </c>
      <c r="C42" s="61" t="s">
        <v>30</v>
      </c>
      <c r="D42" s="62"/>
      <c r="E42" s="56">
        <v>2003.67</v>
      </c>
    </row>
    <row r="43" spans="1:6" x14ac:dyDescent="0.2">
      <c r="A43" s="83"/>
      <c r="B43" s="1">
        <v>4390</v>
      </c>
      <c r="C43" s="61" t="s">
        <v>31</v>
      </c>
      <c r="D43" s="62"/>
      <c r="E43" s="56">
        <v>160827.42000000001</v>
      </c>
    </row>
    <row r="44" spans="1:6" x14ac:dyDescent="0.2">
      <c r="A44" s="83"/>
      <c r="B44" s="1">
        <v>4400</v>
      </c>
      <c r="C44" s="61" t="s">
        <v>32</v>
      </c>
      <c r="D44" s="62"/>
      <c r="E44" s="52">
        <v>2722444.81</v>
      </c>
    </row>
    <row r="45" spans="1:6" x14ac:dyDescent="0.2">
      <c r="A45" s="83"/>
      <c r="B45" s="1">
        <v>4440</v>
      </c>
      <c r="C45" s="61" t="s">
        <v>33</v>
      </c>
      <c r="D45" s="62"/>
      <c r="E45" s="52">
        <v>1253287.58</v>
      </c>
    </row>
    <row r="46" spans="1:6" x14ac:dyDescent="0.2">
      <c r="A46" s="83"/>
      <c r="B46" s="1">
        <v>4480</v>
      </c>
      <c r="C46" s="61" t="s">
        <v>34</v>
      </c>
      <c r="D46" s="62"/>
      <c r="E46" s="52">
        <v>135612</v>
      </c>
    </row>
    <row r="47" spans="1:6" x14ac:dyDescent="0.2">
      <c r="A47" s="83"/>
      <c r="B47" s="1">
        <v>4510</v>
      </c>
      <c r="C47" s="61" t="s">
        <v>35</v>
      </c>
      <c r="D47" s="62"/>
      <c r="E47" s="52">
        <v>210995.23</v>
      </c>
    </row>
    <row r="48" spans="1:6" x14ac:dyDescent="0.2">
      <c r="A48" s="83"/>
      <c r="B48" s="1">
        <v>4520</v>
      </c>
      <c r="C48" s="61" t="s">
        <v>36</v>
      </c>
      <c r="D48" s="62"/>
      <c r="E48" s="52">
        <v>425517.12</v>
      </c>
    </row>
    <row r="49" spans="1:6" x14ac:dyDescent="0.2">
      <c r="A49" s="83"/>
      <c r="B49" s="1">
        <v>4530</v>
      </c>
      <c r="C49" s="61" t="s">
        <v>37</v>
      </c>
      <c r="D49" s="62"/>
      <c r="E49" s="52">
        <v>1499.38</v>
      </c>
    </row>
    <row r="50" spans="1:6" x14ac:dyDescent="0.2">
      <c r="A50" s="83"/>
      <c r="B50" s="1">
        <v>4590</v>
      </c>
      <c r="C50" s="61" t="s">
        <v>38</v>
      </c>
      <c r="D50" s="62"/>
      <c r="E50" s="52">
        <v>3965673</v>
      </c>
    </row>
    <row r="51" spans="1:6" x14ac:dyDescent="0.2">
      <c r="A51" s="83"/>
      <c r="B51" s="1">
        <v>4600</v>
      </c>
      <c r="C51" s="61" t="s">
        <v>39</v>
      </c>
      <c r="D51" s="62"/>
      <c r="E51" s="52">
        <v>29600</v>
      </c>
    </row>
    <row r="52" spans="1:6" x14ac:dyDescent="0.2">
      <c r="A52" s="83"/>
      <c r="B52" s="1">
        <v>4610</v>
      </c>
      <c r="C52" s="61" t="s">
        <v>40</v>
      </c>
      <c r="D52" s="62"/>
      <c r="E52" s="52">
        <v>196012.59</v>
      </c>
    </row>
    <row r="53" spans="1:6" x14ac:dyDescent="0.2">
      <c r="A53" s="83"/>
      <c r="B53" s="1">
        <v>4700</v>
      </c>
      <c r="C53" s="61" t="s">
        <v>41</v>
      </c>
      <c r="D53" s="62"/>
      <c r="E53" s="52">
        <v>178014.18</v>
      </c>
    </row>
    <row r="54" spans="1:6" x14ac:dyDescent="0.2">
      <c r="A54" s="83"/>
      <c r="B54" s="32">
        <v>4710</v>
      </c>
      <c r="C54" s="98" t="s">
        <v>84</v>
      </c>
      <c r="D54" s="100"/>
      <c r="E54" s="52">
        <v>206173.48</v>
      </c>
    </row>
    <row r="55" spans="1:6" x14ac:dyDescent="0.2">
      <c r="A55" s="83"/>
      <c r="B55" s="66" t="s">
        <v>114</v>
      </c>
      <c r="C55" s="67"/>
      <c r="D55" s="68"/>
      <c r="E55" s="11">
        <f>SUM(E9:E54)</f>
        <v>22085678.190000001</v>
      </c>
    </row>
    <row r="56" spans="1:6" x14ac:dyDescent="0.2">
      <c r="A56" s="83"/>
      <c r="B56" s="66" t="s">
        <v>42</v>
      </c>
      <c r="C56" s="67"/>
      <c r="D56" s="68"/>
      <c r="E56" s="13">
        <f>E55*2</f>
        <v>44171356.380000003</v>
      </c>
    </row>
    <row r="57" spans="1:6" ht="13.5" customHeight="1" x14ac:dyDescent="0.2">
      <c r="A57" s="83"/>
      <c r="B57" s="98" t="s">
        <v>87</v>
      </c>
      <c r="C57" s="99"/>
      <c r="D57" s="56">
        <v>650</v>
      </c>
      <c r="E57" s="50">
        <f>E56/D57</f>
        <v>67955.932892307697</v>
      </c>
    </row>
    <row r="58" spans="1:6" ht="36" customHeight="1" x14ac:dyDescent="0.2">
      <c r="A58" s="83"/>
      <c r="B58" s="90" t="s">
        <v>88</v>
      </c>
      <c r="C58" s="92"/>
      <c r="D58" s="58">
        <f>D63</f>
        <v>52</v>
      </c>
      <c r="E58" s="14">
        <f>E57*D58</f>
        <v>3533708.5104</v>
      </c>
      <c r="F58" s="7"/>
    </row>
    <row r="59" spans="1:6" ht="12.75" x14ac:dyDescent="0.2">
      <c r="A59" s="83"/>
      <c r="B59" s="90" t="s">
        <v>43</v>
      </c>
      <c r="C59" s="91"/>
      <c r="D59" s="92"/>
      <c r="E59" s="14">
        <f>E58/E5</f>
        <v>211.85302820143886</v>
      </c>
      <c r="F59" s="7"/>
    </row>
    <row r="60" spans="1:6" ht="11.25" customHeight="1" x14ac:dyDescent="0.2">
      <c r="A60" s="93" t="s">
        <v>44</v>
      </c>
      <c r="B60" s="95" t="s">
        <v>113</v>
      </c>
      <c r="C60" s="96"/>
      <c r="D60" s="49"/>
      <c r="E60" s="54">
        <f>6*20944.93</f>
        <v>125669.58</v>
      </c>
      <c r="F60" s="7"/>
    </row>
    <row r="61" spans="1:6" ht="12" x14ac:dyDescent="0.2">
      <c r="A61" s="94"/>
      <c r="B61" s="97" t="s">
        <v>45</v>
      </c>
      <c r="C61" s="97"/>
      <c r="D61" s="33"/>
      <c r="E61" s="55">
        <f>E60*2</f>
        <v>251339.16</v>
      </c>
      <c r="F61" s="7"/>
    </row>
    <row r="62" spans="1:6" x14ac:dyDescent="0.2">
      <c r="A62" s="94"/>
      <c r="B62" s="135" t="s">
        <v>46</v>
      </c>
      <c r="C62" s="135"/>
      <c r="D62" s="135"/>
      <c r="E62" s="52">
        <v>10051.379999999999</v>
      </c>
      <c r="F62" s="7"/>
    </row>
    <row r="63" spans="1:6" x14ac:dyDescent="0.2">
      <c r="A63" s="94"/>
      <c r="B63" s="51" t="s">
        <v>105</v>
      </c>
      <c r="C63" s="57">
        <v>13</v>
      </c>
      <c r="D63" s="117">
        <f>SUM(C63:C65)</f>
        <v>52</v>
      </c>
      <c r="E63" s="120">
        <f>E62*D63</f>
        <v>522671.75999999995</v>
      </c>
      <c r="F63" s="7"/>
    </row>
    <row r="64" spans="1:6" x14ac:dyDescent="0.2">
      <c r="A64" s="94"/>
      <c r="B64" s="51" t="s">
        <v>106</v>
      </c>
      <c r="C64" s="57">
        <v>5</v>
      </c>
      <c r="D64" s="118"/>
      <c r="E64" s="121"/>
      <c r="F64" s="7"/>
    </row>
    <row r="65" spans="1:8" x14ac:dyDescent="0.2">
      <c r="A65" s="94"/>
      <c r="B65" s="51" t="s">
        <v>107</v>
      </c>
      <c r="C65" s="57">
        <v>34</v>
      </c>
      <c r="D65" s="119"/>
      <c r="E65" s="122"/>
      <c r="F65" s="7"/>
    </row>
    <row r="66" spans="1:8" ht="12" x14ac:dyDescent="0.2">
      <c r="A66" s="94"/>
      <c r="B66" s="123" t="s">
        <v>81</v>
      </c>
      <c r="C66" s="123"/>
      <c r="D66" s="123"/>
      <c r="E66" s="15">
        <f>E63*12</f>
        <v>6272061.1199999992</v>
      </c>
      <c r="F66" s="7"/>
    </row>
    <row r="67" spans="1:8" ht="12.75" x14ac:dyDescent="0.2">
      <c r="A67" s="94"/>
      <c r="B67" s="72" t="s">
        <v>47</v>
      </c>
      <c r="C67" s="73"/>
      <c r="D67" s="74"/>
      <c r="E67" s="16">
        <f>E66+E61</f>
        <v>6523400.2799999993</v>
      </c>
      <c r="F67" s="7"/>
    </row>
    <row r="68" spans="1:8" ht="12.75" x14ac:dyDescent="0.2">
      <c r="A68" s="94"/>
      <c r="B68" s="124" t="s">
        <v>43</v>
      </c>
      <c r="C68" s="125"/>
      <c r="D68" s="126"/>
      <c r="E68" s="39">
        <f>E67/E5</f>
        <v>391.09114388489206</v>
      </c>
      <c r="F68" s="7"/>
    </row>
    <row r="69" spans="1:8" ht="15" x14ac:dyDescent="0.2">
      <c r="A69" s="127" t="s">
        <v>48</v>
      </c>
      <c r="B69" s="127"/>
      <c r="C69" s="127"/>
      <c r="D69" s="127"/>
      <c r="E69" s="38">
        <f>E67+E58</f>
        <v>10057108.790399998</v>
      </c>
      <c r="F69" s="7"/>
    </row>
    <row r="70" spans="1:8" s="18" customFormat="1" ht="15" x14ac:dyDescent="0.2">
      <c r="A70" s="128" t="s">
        <v>89</v>
      </c>
      <c r="B70" s="128"/>
      <c r="C70" s="128"/>
      <c r="D70" s="128"/>
      <c r="E70" s="23">
        <f>E69/E5</f>
        <v>602.94417208633081</v>
      </c>
    </row>
    <row r="71" spans="1:8" s="18" customFormat="1" ht="12.75" x14ac:dyDescent="0.2">
      <c r="A71" s="19"/>
      <c r="B71" s="20"/>
      <c r="C71" s="43"/>
      <c r="D71" s="20"/>
      <c r="E71" s="21"/>
    </row>
    <row r="72" spans="1:8" ht="15" x14ac:dyDescent="0.2">
      <c r="A72" s="75" t="s">
        <v>49</v>
      </c>
      <c r="B72" s="76"/>
      <c r="C72" s="76"/>
      <c r="D72" s="76"/>
      <c r="E72" s="77"/>
      <c r="G72" s="8"/>
      <c r="H72" s="8"/>
    </row>
    <row r="73" spans="1:8" x14ac:dyDescent="0.2">
      <c r="A73" s="66" t="s">
        <v>50</v>
      </c>
      <c r="B73" s="67"/>
      <c r="C73" s="67"/>
      <c r="D73" s="68"/>
      <c r="E73" s="52">
        <v>2419514.13</v>
      </c>
    </row>
    <row r="74" spans="1:8" x14ac:dyDescent="0.2">
      <c r="A74" s="66" t="s">
        <v>51</v>
      </c>
      <c r="B74" s="67"/>
      <c r="C74" s="67"/>
      <c r="D74" s="68"/>
      <c r="E74" s="53">
        <v>15130</v>
      </c>
    </row>
    <row r="75" spans="1:8" ht="15" x14ac:dyDescent="0.2">
      <c r="A75" s="78" t="s">
        <v>90</v>
      </c>
      <c r="B75" s="79"/>
      <c r="C75" s="79"/>
      <c r="D75" s="80"/>
      <c r="E75" s="23">
        <f>E73/E74</f>
        <v>159.91501189689359</v>
      </c>
    </row>
    <row r="76" spans="1:8" ht="12.75" x14ac:dyDescent="0.2">
      <c r="A76" s="19"/>
      <c r="B76" s="20"/>
      <c r="C76" s="43"/>
      <c r="D76" s="20"/>
      <c r="E76" s="22"/>
    </row>
    <row r="77" spans="1:8" ht="15" x14ac:dyDescent="0.2">
      <c r="A77" s="78" t="s">
        <v>52</v>
      </c>
      <c r="B77" s="79"/>
      <c r="C77" s="79"/>
      <c r="D77" s="79"/>
      <c r="E77" s="23">
        <f>E75+E70</f>
        <v>762.8591839832244</v>
      </c>
    </row>
    <row r="78" spans="1:8" ht="12.75" x14ac:dyDescent="0.2">
      <c r="A78" s="19"/>
      <c r="B78" s="20"/>
      <c r="C78" s="43"/>
      <c r="D78" s="20"/>
      <c r="E78" s="22"/>
    </row>
    <row r="79" spans="1:8" ht="15" x14ac:dyDescent="0.2">
      <c r="A79" s="75" t="s">
        <v>53</v>
      </c>
      <c r="B79" s="76"/>
      <c r="C79" s="76"/>
      <c r="D79" s="76"/>
      <c r="E79" s="77"/>
    </row>
    <row r="80" spans="1:8" ht="12.75" x14ac:dyDescent="0.2">
      <c r="A80" s="72" t="s">
        <v>54</v>
      </c>
      <c r="B80" s="73"/>
      <c r="C80" s="73"/>
      <c r="D80" s="73"/>
      <c r="E80" s="74"/>
    </row>
    <row r="81" spans="1:6" x14ac:dyDescent="0.2">
      <c r="A81" s="1">
        <v>1</v>
      </c>
      <c r="B81" s="66" t="s">
        <v>82</v>
      </c>
      <c r="C81" s="67"/>
      <c r="D81" s="68"/>
      <c r="E81" s="24">
        <v>480</v>
      </c>
    </row>
    <row r="82" spans="1:6" x14ac:dyDescent="0.2">
      <c r="A82" s="1">
        <v>2</v>
      </c>
      <c r="B82" s="66" t="s">
        <v>91</v>
      </c>
      <c r="C82" s="67"/>
      <c r="D82" s="68"/>
      <c r="E82" s="25">
        <v>350</v>
      </c>
    </row>
    <row r="83" spans="1:6" ht="12.75" x14ac:dyDescent="0.2">
      <c r="A83" s="69" t="s">
        <v>55</v>
      </c>
      <c r="B83" s="70"/>
      <c r="C83" s="70"/>
      <c r="D83" s="71"/>
      <c r="E83" s="17">
        <f>AVERAGE(E81:E82)</f>
        <v>415</v>
      </c>
    </row>
    <row r="84" spans="1:6" ht="12.75" x14ac:dyDescent="0.2">
      <c r="A84" s="72" t="s">
        <v>56</v>
      </c>
      <c r="B84" s="73"/>
      <c r="C84" s="73"/>
      <c r="D84" s="73"/>
      <c r="E84" s="74"/>
    </row>
    <row r="85" spans="1:6" x14ac:dyDescent="0.2">
      <c r="A85" s="1">
        <v>1</v>
      </c>
      <c r="B85" s="66" t="s">
        <v>82</v>
      </c>
      <c r="C85" s="67"/>
      <c r="D85" s="68"/>
      <c r="E85" s="24">
        <v>50</v>
      </c>
    </row>
    <row r="86" spans="1:6" x14ac:dyDescent="0.2">
      <c r="A86" s="1">
        <v>2</v>
      </c>
      <c r="B86" s="66" t="s">
        <v>91</v>
      </c>
      <c r="C86" s="67"/>
      <c r="D86" s="68"/>
      <c r="E86" s="24">
        <v>50</v>
      </c>
    </row>
    <row r="87" spans="1:6" ht="12.75" x14ac:dyDescent="0.2">
      <c r="A87" s="69" t="s">
        <v>57</v>
      </c>
      <c r="B87" s="70"/>
      <c r="C87" s="70"/>
      <c r="D87" s="71"/>
      <c r="E87" s="17">
        <f>(E85+E86)/2</f>
        <v>50</v>
      </c>
    </row>
    <row r="90" spans="1:6" ht="38.25" customHeight="1" x14ac:dyDescent="0.2">
      <c r="A90" s="63" t="s">
        <v>58</v>
      </c>
      <c r="B90" s="64"/>
      <c r="C90" s="64"/>
      <c r="D90" s="65"/>
      <c r="E90" s="26">
        <f>E70+E81+E86+E75</f>
        <v>1292.8591839832243</v>
      </c>
      <c r="F90" s="27"/>
    </row>
    <row r="91" spans="1:6" ht="34.5" customHeight="1" x14ac:dyDescent="0.2">
      <c r="A91" s="63" t="s">
        <v>59</v>
      </c>
      <c r="B91" s="64"/>
      <c r="C91" s="64"/>
      <c r="D91" s="65"/>
      <c r="E91" s="26">
        <f>E90*F96</f>
        <v>1189.8292747197797</v>
      </c>
      <c r="F91" s="28" t="s">
        <v>60</v>
      </c>
    </row>
    <row r="92" spans="1:6" ht="33.75" x14ac:dyDescent="0.2">
      <c r="A92" s="63" t="s">
        <v>61</v>
      </c>
      <c r="B92" s="64"/>
      <c r="C92" s="64"/>
      <c r="D92" s="65"/>
      <c r="E92" s="26">
        <f>E90*F97</f>
        <v>103.02990926344461</v>
      </c>
      <c r="F92" s="29" t="s">
        <v>62</v>
      </c>
    </row>
    <row r="95" spans="1:6" ht="12.75" x14ac:dyDescent="0.2">
      <c r="A95" s="114" t="s">
        <v>63</v>
      </c>
      <c r="B95" s="115"/>
      <c r="C95" s="115"/>
      <c r="D95" s="115"/>
      <c r="E95" s="116"/>
    </row>
    <row r="96" spans="1:6" ht="12" x14ac:dyDescent="0.2">
      <c r="A96" s="104" t="s">
        <v>64</v>
      </c>
      <c r="B96" s="105"/>
      <c r="C96" s="105"/>
      <c r="D96" s="106"/>
      <c r="E96" s="37">
        <v>716</v>
      </c>
      <c r="F96" s="30">
        <f>E96/(E96+E97)</f>
        <v>0.92030848329048842</v>
      </c>
    </row>
    <row r="97" spans="1:8" ht="12" x14ac:dyDescent="0.2">
      <c r="A97" s="104" t="s">
        <v>65</v>
      </c>
      <c r="B97" s="105"/>
      <c r="C97" s="105"/>
      <c r="D97" s="106"/>
      <c r="E97" s="37">
        <v>62</v>
      </c>
      <c r="F97" s="30">
        <f>E97/(E97+E96)</f>
        <v>7.9691516709511565E-2</v>
      </c>
    </row>
    <row r="98" spans="1:8" x14ac:dyDescent="0.2">
      <c r="F98" s="27"/>
    </row>
    <row r="99" spans="1:8" ht="15.75" customHeight="1" x14ac:dyDescent="0.2">
      <c r="A99" s="136" t="s">
        <v>66</v>
      </c>
      <c r="B99" s="137" t="s">
        <v>99</v>
      </c>
      <c r="C99" s="137"/>
      <c r="D99" s="137"/>
      <c r="E99" s="2">
        <f>(($E$96+$E$97)-E90)/($E$96+$E$97)</f>
        <v>-0.66177273005555826</v>
      </c>
      <c r="F99" s="27"/>
    </row>
    <row r="100" spans="1:8" ht="15.75" customHeight="1" x14ac:dyDescent="0.2">
      <c r="A100" s="136"/>
      <c r="B100" s="136" t="s">
        <v>100</v>
      </c>
      <c r="C100" s="136"/>
      <c r="D100" s="136"/>
      <c r="E100" s="2">
        <f>(E96-E91)/E96</f>
        <v>-0.66177273005555826</v>
      </c>
      <c r="F100" s="27"/>
    </row>
    <row r="101" spans="1:8" ht="18" customHeight="1" x14ac:dyDescent="0.2">
      <c r="A101" s="136"/>
      <c r="B101" s="136" t="s">
        <v>101</v>
      </c>
      <c r="C101" s="136"/>
      <c r="D101" s="136"/>
      <c r="E101" s="2">
        <f>(E97-E92)/E97</f>
        <v>-0.66177273005555814</v>
      </c>
    </row>
    <row r="102" spans="1:8" x14ac:dyDescent="0.2">
      <c r="F102" s="27"/>
    </row>
    <row r="103" spans="1:8" ht="12.75" x14ac:dyDescent="0.2">
      <c r="A103" s="107" t="s">
        <v>80</v>
      </c>
      <c r="B103" s="108"/>
      <c r="C103" s="69" t="s">
        <v>67</v>
      </c>
      <c r="D103" s="71"/>
      <c r="E103" s="17">
        <v>716</v>
      </c>
      <c r="F103" s="27"/>
    </row>
    <row r="104" spans="1:8" ht="12.75" x14ac:dyDescent="0.2">
      <c r="A104" s="109"/>
      <c r="B104" s="110"/>
      <c r="C104" s="69" t="s">
        <v>68</v>
      </c>
      <c r="D104" s="71"/>
      <c r="E104" s="17">
        <v>62</v>
      </c>
    </row>
    <row r="105" spans="1:8" ht="12.75" x14ac:dyDescent="0.2">
      <c r="A105" s="40"/>
      <c r="B105" s="40"/>
      <c r="C105" s="40"/>
      <c r="D105" s="41"/>
      <c r="E105" s="42"/>
    </row>
    <row r="106" spans="1:8" ht="22.5" customHeight="1" x14ac:dyDescent="0.2">
      <c r="G106" s="129" t="s">
        <v>102</v>
      </c>
      <c r="H106" s="129"/>
    </row>
    <row r="107" spans="1:8" ht="25.5" customHeight="1" x14ac:dyDescent="0.2">
      <c r="A107" s="111" t="s">
        <v>69</v>
      </c>
      <c r="B107" s="112"/>
      <c r="C107" s="113"/>
      <c r="D107" s="3" t="s">
        <v>70</v>
      </c>
      <c r="E107" s="31" t="s">
        <v>94</v>
      </c>
      <c r="F107" s="31" t="s">
        <v>71</v>
      </c>
      <c r="G107" s="45" t="s">
        <v>103</v>
      </c>
      <c r="H107" s="45" t="s">
        <v>72</v>
      </c>
    </row>
    <row r="108" spans="1:8" ht="18" customHeight="1" x14ac:dyDescent="0.2">
      <c r="A108" s="101" t="s">
        <v>73</v>
      </c>
      <c r="B108" s="102"/>
      <c r="C108" s="103"/>
      <c r="D108" s="44">
        <f>G108</f>
        <v>171</v>
      </c>
      <c r="E108" s="35">
        <f>H108</f>
        <v>33</v>
      </c>
      <c r="F108" s="36">
        <f>D108*0.3</f>
        <v>51.3</v>
      </c>
      <c r="G108" s="34">
        <v>171</v>
      </c>
      <c r="H108" s="34">
        <v>33</v>
      </c>
    </row>
    <row r="109" spans="1:8" ht="22.5" customHeight="1" x14ac:dyDescent="0.2">
      <c r="A109" s="101" t="s">
        <v>79</v>
      </c>
      <c r="B109" s="102"/>
      <c r="C109" s="103"/>
      <c r="D109" s="44">
        <f t="shared" ref="D109:D115" si="1">G109</f>
        <v>171</v>
      </c>
      <c r="E109" s="35">
        <f t="shared" ref="E109:E115" si="2">H109</f>
        <v>33</v>
      </c>
      <c r="F109" s="36">
        <f>D109*0.3</f>
        <v>51.3</v>
      </c>
      <c r="G109" s="34">
        <v>171</v>
      </c>
      <c r="H109" s="34">
        <v>33</v>
      </c>
    </row>
    <row r="110" spans="1:8" ht="16.5" customHeight="1" x14ac:dyDescent="0.2">
      <c r="A110" s="101" t="s">
        <v>74</v>
      </c>
      <c r="B110" s="102"/>
      <c r="C110" s="103"/>
      <c r="D110" s="44">
        <f t="shared" si="1"/>
        <v>333</v>
      </c>
      <c r="E110" s="35">
        <f t="shared" si="2"/>
        <v>45</v>
      </c>
      <c r="F110" s="36">
        <f t="shared" ref="F110:F115" si="3">D110*0.3</f>
        <v>99.899999999999991</v>
      </c>
      <c r="G110" s="34">
        <v>333</v>
      </c>
      <c r="H110" s="34">
        <v>45</v>
      </c>
    </row>
    <row r="111" spans="1:8" ht="24" customHeight="1" x14ac:dyDescent="0.2">
      <c r="A111" s="101" t="s">
        <v>95</v>
      </c>
      <c r="B111" s="102"/>
      <c r="C111" s="103"/>
      <c r="D111" s="44">
        <f t="shared" si="1"/>
        <v>716</v>
      </c>
      <c r="E111" s="35">
        <f t="shared" si="2"/>
        <v>62</v>
      </c>
      <c r="F111" s="36">
        <f t="shared" si="3"/>
        <v>214.79999999999998</v>
      </c>
      <c r="G111" s="34">
        <v>716</v>
      </c>
      <c r="H111" s="34">
        <v>62</v>
      </c>
    </row>
    <row r="112" spans="1:8" ht="19.5" customHeight="1" x14ac:dyDescent="0.2">
      <c r="A112" s="101" t="s">
        <v>96</v>
      </c>
      <c r="B112" s="102"/>
      <c r="C112" s="103"/>
      <c r="D112" s="44">
        <f t="shared" si="1"/>
        <v>895</v>
      </c>
      <c r="E112" s="35">
        <f t="shared" si="2"/>
        <v>82</v>
      </c>
      <c r="F112" s="36">
        <f t="shared" si="3"/>
        <v>268.5</v>
      </c>
      <c r="G112" s="34">
        <v>895</v>
      </c>
      <c r="H112" s="34">
        <v>82</v>
      </c>
    </row>
    <row r="113" spans="1:8" ht="18.75" customHeight="1" x14ac:dyDescent="0.2">
      <c r="A113" s="101" t="s">
        <v>97</v>
      </c>
      <c r="B113" s="102"/>
      <c r="C113" s="103"/>
      <c r="D113" s="44">
        <f t="shared" si="1"/>
        <v>1264</v>
      </c>
      <c r="E113" s="35">
        <f t="shared" si="2"/>
        <v>116</v>
      </c>
      <c r="F113" s="36">
        <f t="shared" si="3"/>
        <v>379.2</v>
      </c>
      <c r="G113" s="34">
        <v>1264</v>
      </c>
      <c r="H113" s="34">
        <v>116</v>
      </c>
    </row>
    <row r="114" spans="1:8" ht="20.25" customHeight="1" x14ac:dyDescent="0.2">
      <c r="A114" s="101" t="s">
        <v>98</v>
      </c>
      <c r="B114" s="102"/>
      <c r="C114" s="103"/>
      <c r="D114" s="44">
        <f t="shared" si="1"/>
        <v>1862</v>
      </c>
      <c r="E114" s="35">
        <f t="shared" si="2"/>
        <v>205</v>
      </c>
      <c r="F114" s="36">
        <f t="shared" si="3"/>
        <v>558.6</v>
      </c>
      <c r="G114" s="34">
        <v>1862</v>
      </c>
      <c r="H114" s="34">
        <v>205</v>
      </c>
    </row>
    <row r="115" spans="1:8" ht="21.75" customHeight="1" x14ac:dyDescent="0.2">
      <c r="A115" s="101" t="s">
        <v>75</v>
      </c>
      <c r="B115" s="102"/>
      <c r="C115" s="103"/>
      <c r="D115" s="44">
        <f t="shared" si="1"/>
        <v>2265</v>
      </c>
      <c r="E115" s="35">
        <f t="shared" si="2"/>
        <v>298</v>
      </c>
      <c r="F115" s="36">
        <f t="shared" si="3"/>
        <v>679.5</v>
      </c>
      <c r="G115" s="34">
        <v>2265</v>
      </c>
      <c r="H115" s="34">
        <v>298</v>
      </c>
    </row>
  </sheetData>
  <mergeCells count="110">
    <mergeCell ref="C25:D25"/>
    <mergeCell ref="C26:D26"/>
    <mergeCell ref="G106:H106"/>
    <mergeCell ref="A1:B1"/>
    <mergeCell ref="A3:B3"/>
    <mergeCell ref="A4:B4"/>
    <mergeCell ref="A2:B2"/>
    <mergeCell ref="A5:B5"/>
    <mergeCell ref="B62:D62"/>
    <mergeCell ref="C10:D10"/>
    <mergeCell ref="C9:D9"/>
    <mergeCell ref="A99:A101"/>
    <mergeCell ref="B99:D99"/>
    <mergeCell ref="B100:D100"/>
    <mergeCell ref="B101:D101"/>
    <mergeCell ref="C15:D15"/>
    <mergeCell ref="C14:D14"/>
    <mergeCell ref="C13:D13"/>
    <mergeCell ref="C12:D12"/>
    <mergeCell ref="C11:D11"/>
    <mergeCell ref="C20:D20"/>
    <mergeCell ref="C19:D19"/>
    <mergeCell ref="C18:D18"/>
    <mergeCell ref="C17:D17"/>
    <mergeCell ref="C48:D48"/>
    <mergeCell ref="C49:D49"/>
    <mergeCell ref="C50:D50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A95:E95"/>
    <mergeCell ref="D63:D65"/>
    <mergeCell ref="E63:E65"/>
    <mergeCell ref="A80:E80"/>
    <mergeCell ref="B66:D66"/>
    <mergeCell ref="B67:D67"/>
    <mergeCell ref="B68:D68"/>
    <mergeCell ref="A69:D69"/>
    <mergeCell ref="A70:D70"/>
    <mergeCell ref="B86:D86"/>
    <mergeCell ref="A109:C109"/>
    <mergeCell ref="A111:C111"/>
    <mergeCell ref="A112:C112"/>
    <mergeCell ref="A113:C113"/>
    <mergeCell ref="A96:D96"/>
    <mergeCell ref="A114:C114"/>
    <mergeCell ref="A115:C115"/>
    <mergeCell ref="A110:C110"/>
    <mergeCell ref="A97:D97"/>
    <mergeCell ref="A103:B104"/>
    <mergeCell ref="C103:D103"/>
    <mergeCell ref="C104:D104"/>
    <mergeCell ref="A107:C107"/>
    <mergeCell ref="A108:C108"/>
    <mergeCell ref="A7:E7"/>
    <mergeCell ref="A8:A59"/>
    <mergeCell ref="B8:E8"/>
    <mergeCell ref="B9:B10"/>
    <mergeCell ref="B12:B21"/>
    <mergeCell ref="B24:B40"/>
    <mergeCell ref="B55:D55"/>
    <mergeCell ref="B59:D59"/>
    <mergeCell ref="A60:A68"/>
    <mergeCell ref="B60:C60"/>
    <mergeCell ref="B61:C61"/>
    <mergeCell ref="B56:D56"/>
    <mergeCell ref="B57:C57"/>
    <mergeCell ref="B58:C58"/>
    <mergeCell ref="C45:D45"/>
    <mergeCell ref="C24:D24"/>
    <mergeCell ref="C23:D23"/>
    <mergeCell ref="C44:D44"/>
    <mergeCell ref="C16:D16"/>
    <mergeCell ref="C51:D51"/>
    <mergeCell ref="C52:D52"/>
    <mergeCell ref="C53:D53"/>
    <mergeCell ref="C54:D54"/>
    <mergeCell ref="C22:D22"/>
    <mergeCell ref="C21:D21"/>
    <mergeCell ref="C30:D30"/>
    <mergeCell ref="C29:D29"/>
    <mergeCell ref="C28:D28"/>
    <mergeCell ref="C27:D27"/>
    <mergeCell ref="A91:D91"/>
    <mergeCell ref="A92:D92"/>
    <mergeCell ref="B82:D82"/>
    <mergeCell ref="A83:D83"/>
    <mergeCell ref="A84:E84"/>
    <mergeCell ref="B85:D85"/>
    <mergeCell ref="A72:E72"/>
    <mergeCell ref="A73:D73"/>
    <mergeCell ref="A74:D74"/>
    <mergeCell ref="A75:D75"/>
    <mergeCell ref="A77:D77"/>
    <mergeCell ref="A79:E79"/>
    <mergeCell ref="B81:D81"/>
    <mergeCell ref="A87:D87"/>
    <mergeCell ref="A90:D90"/>
    <mergeCell ref="C31:D31"/>
    <mergeCell ref="C46:D46"/>
    <mergeCell ref="C47:D47"/>
  </mergeCells>
  <conditionalFormatting sqref="B61">
    <cfRule type="duplicateValues" dxfId="0" priority="1"/>
  </conditionalFormatting>
  <pageMargins left="0.23622047244094491" right="0.23622047244094491" top="0.35433070866141736" bottom="0.35433070866141736" header="0.31496062992125984" footer="0.31496062992125984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92BF1116D9AB42AAA7880F3FAB21DE" ma:contentTypeVersion="0" ma:contentTypeDescription="Utwórz nowy dokument." ma:contentTypeScope="" ma:versionID="e3d69b49daaf6f6625ccc3a0f206b3e1">
  <xsd:schema xmlns:xsd="http://www.w3.org/2001/XMLSchema" xmlns:p="http://schemas.microsoft.com/office/2006/metadata/properties" targetNamespace="http://schemas.microsoft.com/office/2006/metadata/properties" ma:root="true" ma:fieldsID="109315de924e3091cf82181abb24d9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 ma:readOnly="true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68B9B239-3259-4647-B6D0-454E30471662}"/>
</file>

<file path=customXml/itemProps2.xml><?xml version="1.0" encoding="utf-8"?>
<ds:datastoreItem xmlns:ds="http://schemas.openxmlformats.org/officeDocument/2006/customXml" ds:itemID="{CD8E7257-0CB7-4A6B-B246-5F3D08ECF2C7}"/>
</file>

<file path=customXml/itemProps3.xml><?xml version="1.0" encoding="utf-8"?>
<ds:datastoreItem xmlns:ds="http://schemas.openxmlformats.org/officeDocument/2006/customXml" ds:itemID="{D3873A18-AF1B-424C-ADA5-46C33602CF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Dołomisiewicz</dc:creator>
  <cp:lastModifiedBy>Tomasz Staniaszek</cp:lastModifiedBy>
  <cp:lastPrinted>2023-08-08T08:56:34Z</cp:lastPrinted>
  <dcterms:created xsi:type="dcterms:W3CDTF">2020-09-23T06:27:56Z</dcterms:created>
  <dcterms:modified xsi:type="dcterms:W3CDTF">2024-08-22T11:15:01Z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0x0101003292BF1116D9AB42AAA7880F3FAB21DE</vt:lpwstr>
  </property>
</Properties>
</file>